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Students\"/>
    </mc:Choice>
  </mc:AlternateContent>
  <xr:revisionPtr revIDLastSave="0" documentId="13_ncr:1_{BBD4321B-4314-4CBA-9F14-BBA7B7871CE7}" xr6:coauthVersionLast="47" xr6:coauthVersionMax="47" xr10:uidLastSave="{00000000-0000-0000-0000-000000000000}"/>
  <bookViews>
    <workbookView xWindow="-110" yWindow="-110" windowWidth="19420" windowHeight="10300" tabRatio="737" xr2:uid="{00000000-000D-0000-FFFF-FFFF00000000}"/>
  </bookViews>
  <sheets>
    <sheet name="fall_new_transfer_students" sheetId="2" r:id="rId1"/>
  </sheets>
  <definedNames>
    <definedName name="HTML_CodePage" hidden="1">1252</definedName>
    <definedName name="HTML_Control" hidden="1">{"'fall_enroll_status'!$B$7:$O$20"}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Documents\FrontPage\enroll_fall_status.htm"</definedName>
    <definedName name="HTML_Title" hidden="1">""</definedName>
    <definedName name="_xlnm.Print_Area" localSheetId="0">fall_new_transfer_students!$A$1:$AV$55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4" i="2" l="1"/>
  <c r="AT23" i="2"/>
  <c r="AT22" i="2"/>
  <c r="AT21" i="2"/>
  <c r="AT20" i="2"/>
  <c r="AT19" i="2"/>
  <c r="AS24" i="2"/>
  <c r="AS23" i="2"/>
  <c r="AS22" i="2"/>
  <c r="AS21" i="2"/>
  <c r="AS20" i="2"/>
  <c r="AS19" i="2"/>
  <c r="AU10" i="2"/>
  <c r="AT10" i="2"/>
  <c r="AS15" i="2"/>
  <c r="AS10" i="2"/>
  <c r="AR13" i="2"/>
  <c r="AR10" i="2"/>
  <c r="AT15" i="2" l="1"/>
  <c r="AR15" i="2"/>
  <c r="AQ11" i="2"/>
  <c r="AQ10" i="2"/>
  <c r="AQ15" i="2" s="1"/>
  <c r="AQ19" i="2" l="1"/>
  <c r="AQ20" i="2"/>
  <c r="AR24" i="2"/>
  <c r="AR23" i="2"/>
  <c r="AR21" i="2"/>
  <c r="AR20" i="2"/>
  <c r="AR22" i="2"/>
  <c r="AQ24" i="2"/>
  <c r="AQ22" i="2"/>
  <c r="AQ21" i="2"/>
  <c r="AQ23" i="2"/>
  <c r="AR19" i="2"/>
  <c r="AP11" i="2"/>
  <c r="AP10" i="2"/>
  <c r="AP15" i="2" l="1"/>
  <c r="AO10" i="2"/>
  <c r="AO15" i="2" s="1"/>
  <c r="AO24" i="2" s="1"/>
  <c r="AO19" i="2" l="1"/>
  <c r="AO20" i="2"/>
  <c r="AO21" i="2"/>
  <c r="AO22" i="2"/>
  <c r="AO23" i="2"/>
  <c r="AP24" i="2"/>
  <c r="AP23" i="2"/>
  <c r="AP22" i="2"/>
  <c r="AP21" i="2"/>
  <c r="AP20" i="2"/>
  <c r="AP19" i="2"/>
  <c r="AN10" i="2"/>
  <c r="AN15" i="2" l="1"/>
  <c r="AN22" i="2" s="1"/>
  <c r="AN24" i="2" l="1"/>
  <c r="AN19" i="2"/>
  <c r="AN20" i="2"/>
  <c r="AN23" i="2"/>
  <c r="AN21" i="2"/>
  <c r="AM11" i="2"/>
  <c r="AM10" i="2"/>
  <c r="AM15" i="2" l="1"/>
  <c r="AL12" i="2"/>
  <c r="AL11" i="2"/>
  <c r="AL10" i="2"/>
  <c r="AM21" i="2" l="1"/>
  <c r="AM24" i="2"/>
  <c r="AM23" i="2"/>
  <c r="AM19" i="2"/>
  <c r="AM22" i="2"/>
  <c r="AM20" i="2"/>
  <c r="AL15" i="2"/>
  <c r="AK11" i="2"/>
  <c r="AK10" i="2"/>
  <c r="AL22" i="2" l="1"/>
  <c r="AL21" i="2"/>
  <c r="AL24" i="2"/>
  <c r="AL20" i="2"/>
  <c r="AL23" i="2"/>
  <c r="AL19" i="2"/>
  <c r="AK15" i="2"/>
  <c r="AJ10" i="2"/>
  <c r="AJ11" i="2"/>
  <c r="AK23" i="2" l="1"/>
  <c r="AK22" i="2"/>
  <c r="AK21" i="2"/>
  <c r="AK24" i="2"/>
  <c r="AK20" i="2"/>
  <c r="AK19" i="2"/>
  <c r="AJ15" i="2"/>
  <c r="AI11" i="2"/>
  <c r="AI10" i="2"/>
  <c r="AJ24" i="2" l="1"/>
  <c r="AJ23" i="2"/>
  <c r="AJ19" i="2"/>
  <c r="AJ22" i="2"/>
  <c r="AJ21" i="2"/>
  <c r="AI19" i="2"/>
  <c r="AI20" i="2"/>
  <c r="AJ20" i="2"/>
  <c r="AI15" i="2"/>
  <c r="AH14" i="2"/>
  <c r="AH11" i="2"/>
  <c r="AH10" i="2"/>
  <c r="AG12" i="2"/>
  <c r="AG11" i="2"/>
  <c r="AG10" i="2"/>
  <c r="AG15" i="2" s="1"/>
  <c r="AF12" i="2"/>
  <c r="AF15" i="2" s="1"/>
  <c r="AF11" i="2"/>
  <c r="AF10" i="2"/>
  <c r="AE12" i="2"/>
  <c r="AE15" i="2"/>
  <c r="AE24" i="2" s="1"/>
  <c r="AD12" i="2"/>
  <c r="AU15" i="2"/>
  <c r="AC12" i="2"/>
  <c r="AC15" i="2"/>
  <c r="AC24" i="2" s="1"/>
  <c r="AB12" i="2"/>
  <c r="AB15" i="2" s="1"/>
  <c r="Z12" i="2"/>
  <c r="Z15" i="2" s="1"/>
  <c r="AA12" i="2"/>
  <c r="AA15" i="2" s="1"/>
  <c r="Y15" i="2"/>
  <c r="Y21" i="2" s="1"/>
  <c r="X15" i="2"/>
  <c r="X24" i="2" s="1"/>
  <c r="X21" i="2"/>
  <c r="W15" i="2"/>
  <c r="W21" i="2" s="1"/>
  <c r="V15" i="2"/>
  <c r="V21" i="2"/>
  <c r="U11" i="2"/>
  <c r="U15" i="2" s="1"/>
  <c r="T11" i="2"/>
  <c r="T15" i="2" s="1"/>
  <c r="S11" i="2"/>
  <c r="S15" i="2" s="1"/>
  <c r="R11" i="2"/>
  <c r="R15" i="2"/>
  <c r="R23" i="2" s="1"/>
  <c r="Q11" i="2"/>
  <c r="Q15" i="2" s="1"/>
  <c r="P11" i="2"/>
  <c r="P15" i="2" s="1"/>
  <c r="O11" i="2"/>
  <c r="O15" i="2" s="1"/>
  <c r="N11" i="2"/>
  <c r="N15" i="2" s="1"/>
  <c r="M11" i="2"/>
  <c r="M15" i="2" s="1"/>
  <c r="L11" i="2"/>
  <c r="L15" i="2" s="1"/>
  <c r="K11" i="2"/>
  <c r="K15" i="2" s="1"/>
  <c r="J11" i="2"/>
  <c r="J15" i="2" s="1"/>
  <c r="I11" i="2"/>
  <c r="I15" i="2" s="1"/>
  <c r="H11" i="2"/>
  <c r="H15" i="2" s="1"/>
  <c r="G11" i="2"/>
  <c r="G15" i="2" s="1"/>
  <c r="F11" i="2"/>
  <c r="F15" i="2" s="1"/>
  <c r="E11" i="2"/>
  <c r="E15" i="2" s="1"/>
  <c r="D11" i="2"/>
  <c r="D15" i="2"/>
  <c r="D19" i="2" s="1"/>
  <c r="V24" i="2"/>
  <c r="X23" i="2"/>
  <c r="V22" i="2"/>
  <c r="Y19" i="2"/>
  <c r="AD15" i="2"/>
  <c r="AD22" i="2" s="1"/>
  <c r="AD24" i="2"/>
  <c r="AH15" i="2"/>
  <c r="AH24" i="2" s="1"/>
  <c r="V19" i="2"/>
  <c r="V20" i="2"/>
  <c r="V23" i="2"/>
  <c r="D21" i="2"/>
  <c r="AH21" i="2"/>
  <c r="AB23" i="2" l="1"/>
  <c r="AB24" i="2"/>
  <c r="AB19" i="2"/>
  <c r="AB20" i="2"/>
  <c r="AB21" i="2"/>
  <c r="AB22" i="2"/>
  <c r="AC20" i="2"/>
  <c r="AE19" i="2"/>
  <c r="X19" i="2"/>
  <c r="X22" i="2"/>
  <c r="X20" i="2"/>
  <c r="R24" i="2"/>
  <c r="W24" i="2"/>
  <c r="W19" i="2"/>
  <c r="R22" i="2"/>
  <c r="T21" i="2"/>
  <c r="T24" i="2"/>
  <c r="T22" i="2"/>
  <c r="T23" i="2"/>
  <c r="N22" i="2"/>
  <c r="N21" i="2"/>
  <c r="N24" i="2"/>
  <c r="N20" i="2"/>
  <c r="J22" i="2"/>
  <c r="J19" i="2"/>
  <c r="J23" i="2"/>
  <c r="J20" i="2"/>
  <c r="L19" i="2"/>
  <c r="L24" i="2"/>
  <c r="L22" i="2"/>
  <c r="L21" i="2"/>
  <c r="F22" i="2"/>
  <c r="F19" i="2"/>
  <c r="F23" i="2"/>
  <c r="H19" i="2"/>
  <c r="H22" i="2"/>
  <c r="H21" i="2"/>
  <c r="H24" i="2"/>
  <c r="P22" i="2"/>
  <c r="P20" i="2"/>
  <c r="P24" i="2"/>
  <c r="P23" i="2"/>
  <c r="P21" i="2"/>
  <c r="D22" i="2"/>
  <c r="D24" i="2"/>
  <c r="AH19" i="2"/>
  <c r="F20" i="2"/>
  <c r="AC21" i="2"/>
  <c r="AE21" i="2"/>
  <c r="G19" i="2"/>
  <c r="G23" i="2"/>
  <c r="G22" i="2"/>
  <c r="G21" i="2"/>
  <c r="G24" i="2"/>
  <c r="AA24" i="2"/>
  <c r="AA20" i="2"/>
  <c r="AA19" i="2"/>
  <c r="AA23" i="2"/>
  <c r="AA22" i="2"/>
  <c r="Z19" i="2"/>
  <c r="Z22" i="2"/>
  <c r="Z20" i="2"/>
  <c r="Z23" i="2"/>
  <c r="Z21" i="2"/>
  <c r="Z24" i="2"/>
  <c r="K24" i="2"/>
  <c r="K23" i="2"/>
  <c r="K21" i="2"/>
  <c r="K19" i="2"/>
  <c r="K22" i="2"/>
  <c r="S23" i="2"/>
  <c r="S19" i="2"/>
  <c r="S22" i="2"/>
  <c r="S24" i="2"/>
  <c r="S21" i="2"/>
  <c r="O22" i="2"/>
  <c r="O21" i="2"/>
  <c r="O23" i="2"/>
  <c r="O24" i="2"/>
  <c r="O19" i="2"/>
  <c r="AF20" i="2"/>
  <c r="AF19" i="2"/>
  <c r="AF23" i="2"/>
  <c r="AF24" i="2"/>
  <c r="AF22" i="2"/>
  <c r="E22" i="2"/>
  <c r="E21" i="2"/>
  <c r="E24" i="2"/>
  <c r="E23" i="2"/>
  <c r="E19" i="2"/>
  <c r="M19" i="2"/>
  <c r="M21" i="2"/>
  <c r="M24" i="2"/>
  <c r="M23" i="2"/>
  <c r="M22" i="2"/>
  <c r="M20" i="2"/>
  <c r="U19" i="2"/>
  <c r="U21" i="2"/>
  <c r="U24" i="2"/>
  <c r="U23" i="2"/>
  <c r="U22" i="2"/>
  <c r="U20" i="2"/>
  <c r="AG22" i="2"/>
  <c r="AG21" i="2"/>
  <c r="AG20" i="2"/>
  <c r="AG24" i="2"/>
  <c r="AG19" i="2"/>
  <c r="AG23" i="2"/>
  <c r="I21" i="2"/>
  <c r="I19" i="2"/>
  <c r="I23" i="2"/>
  <c r="I22" i="2"/>
  <c r="I24" i="2"/>
  <c r="Q21" i="2"/>
  <c r="Q22" i="2"/>
  <c r="Q19" i="2"/>
  <c r="Q23" i="2"/>
  <c r="Q24" i="2"/>
  <c r="Q20" i="2"/>
  <c r="AH20" i="2"/>
  <c r="AC22" i="2"/>
  <c r="AC23" i="2"/>
  <c r="S20" i="2"/>
  <c r="AE23" i="2"/>
  <c r="O20" i="2"/>
  <c r="AD21" i="2"/>
  <c r="AF21" i="2"/>
  <c r="Y22" i="2"/>
  <c r="T20" i="2"/>
  <c r="N19" i="2"/>
  <c r="N23" i="2"/>
  <c r="L23" i="2"/>
  <c r="F21" i="2"/>
  <c r="F24" i="2"/>
  <c r="D23" i="2"/>
  <c r="AC19" i="2"/>
  <c r="E20" i="2"/>
  <c r="G20" i="2"/>
  <c r="R20" i="2"/>
  <c r="R21" i="2"/>
  <c r="P19" i="2"/>
  <c r="J21" i="2"/>
  <c r="J24" i="2"/>
  <c r="H23" i="2"/>
  <c r="AD20" i="2"/>
  <c r="AD23" i="2"/>
  <c r="AE20" i="2"/>
  <c r="W22" i="2"/>
  <c r="Y23" i="2"/>
  <c r="AD19" i="2"/>
  <c r="W23" i="2"/>
  <c r="AH22" i="2"/>
  <c r="T19" i="2"/>
  <c r="L20" i="2"/>
  <c r="D20" i="2"/>
  <c r="AA21" i="2"/>
  <c r="K20" i="2"/>
  <c r="AH23" i="2"/>
  <c r="R19" i="2"/>
  <c r="H20" i="2"/>
  <c r="AE22" i="2"/>
  <c r="I20" i="2"/>
  <c r="Y24" i="2"/>
  <c r="W20" i="2"/>
  <c r="Y20" i="2"/>
  <c r="AI22" i="2"/>
  <c r="AI21" i="2"/>
  <c r="AI24" i="2"/>
  <c r="AI23" i="2"/>
  <c r="AU19" i="2"/>
  <c r="AU24" i="2"/>
  <c r="AU22" i="2"/>
  <c r="AU21" i="2"/>
  <c r="AU20" i="2"/>
  <c r="AU23" i="2"/>
</calcChain>
</file>

<file path=xl/sharedStrings.xml><?xml version="1.0" encoding="utf-8"?>
<sst xmlns="http://schemas.openxmlformats.org/spreadsheetml/2006/main" count="18" uniqueCount="12">
  <si>
    <t>TOTAL</t>
  </si>
  <si>
    <t>Percentages</t>
  </si>
  <si>
    <t>UNIVERSITY OF MISSOURI-ST. LOUIS</t>
  </si>
  <si>
    <t>ENROLLED FROM LAST COLLEGE ATTENDED</t>
  </si>
  <si>
    <t>Institutions</t>
  </si>
  <si>
    <t>Missouri Four-Year</t>
  </si>
  <si>
    <t>Missouri Two-Year</t>
  </si>
  <si>
    <t>Out-of-State</t>
  </si>
  <si>
    <t>Foreign</t>
  </si>
  <si>
    <t>Unknown</t>
  </si>
  <si>
    <t>TABLE 1-16. FALL NEW TRANSFER STUDENTS</t>
  </si>
  <si>
    <r>
      <t xml:space="preserve">Source: University of Missouri-St. Louis, Office of the Registrar, </t>
    </r>
    <r>
      <rPr>
        <i/>
        <sz val="9"/>
        <rFont val="Times New Roman"/>
        <family val="1"/>
      </rPr>
      <t>Enrollment Summary Reports</t>
    </r>
    <r>
      <rPr>
        <sz val="9"/>
        <rFont val="Times New Roman"/>
        <family val="1"/>
      </rPr>
      <t xml:space="preserve"> (most recent Fall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</si>
</sst>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name val="MS Sans Serif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u/>
      <sz val="9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left"/>
    </xf>
    <xf numFmtId="0" fontId="2" fillId="0" borderId="4" xfId="0" applyFont="1" applyBorder="1"/>
    <xf numFmtId="0" fontId="2" fillId="0" borderId="0" xfId="0" applyFont="1" applyAlignment="1">
      <alignment horizontal="centerContinuous"/>
    </xf>
    <xf numFmtId="0" fontId="2" fillId="0" borderId="5" xfId="0" applyFont="1" applyBorder="1"/>
    <xf numFmtId="3" fontId="2" fillId="0" borderId="0" xfId="0" applyNumberFormat="1" applyFont="1"/>
    <xf numFmtId="164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3" fontId="2" fillId="0" borderId="8" xfId="0" applyNumberFormat="1" applyFont="1" applyBorder="1"/>
    <xf numFmtId="0" fontId="4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/>
    <xf numFmtId="0" fontId="3" fillId="0" borderId="10" xfId="0" applyFont="1" applyBorder="1"/>
    <xf numFmtId="0" fontId="4" fillId="0" borderId="0" xfId="0" applyFont="1"/>
    <xf numFmtId="0" fontId="1" fillId="0" borderId="1" xfId="0" applyFont="1" applyBorder="1" applyAlignment="1">
      <alignment horizontal="right"/>
    </xf>
    <xf numFmtId="9" fontId="2" fillId="0" borderId="0" xfId="0" applyNumberFormat="1" applyFont="1"/>
    <xf numFmtId="9" fontId="2" fillId="0" borderId="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 New Transfer Students Enrolled From Last College Attended</a:t>
            </a:r>
          </a:p>
        </c:rich>
      </c:tx>
      <c:layout>
        <c:manualLayout>
          <c:xMode val="edge"/>
          <c:yMode val="edge"/>
          <c:x val="0.17067615127654498"/>
          <c:y val="3.29113924050632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94610600908482"/>
          <c:y val="0.15021097046413501"/>
          <c:w val="0.68587628251014077"/>
          <c:h val="0.697890295358649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fall_new_transfer_students!$B$10</c:f>
              <c:strCache>
                <c:ptCount val="1"/>
                <c:pt idx="0">
                  <c:v>Missouri Four-Year</c:v>
                </c:pt>
              </c:strCache>
            </c:strRef>
          </c:tx>
          <c:invertIfNegative val="0"/>
          <c:cat>
            <c:numRef>
              <c:f>fall_new_transfer_students!$D$9:$AU$9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fall_new_transfer_students!$D$10:$AU$10</c:f>
              <c:numCache>
                <c:formatCode>#,##0</c:formatCode>
                <c:ptCount val="12"/>
                <c:pt idx="0">
                  <c:v>481</c:v>
                </c:pt>
                <c:pt idx="1">
                  <c:v>426</c:v>
                </c:pt>
                <c:pt idx="2">
                  <c:v>449</c:v>
                </c:pt>
                <c:pt idx="3">
                  <c:v>375</c:v>
                </c:pt>
                <c:pt idx="4">
                  <c:v>355</c:v>
                </c:pt>
                <c:pt idx="5">
                  <c:v>368</c:v>
                </c:pt>
                <c:pt idx="6">
                  <c:v>368</c:v>
                </c:pt>
                <c:pt idx="7">
                  <c:v>286</c:v>
                </c:pt>
                <c:pt idx="8">
                  <c:v>250</c:v>
                </c:pt>
                <c:pt idx="9">
                  <c:v>229</c:v>
                </c:pt>
                <c:pt idx="10">
                  <c:v>242</c:v>
                </c:pt>
                <c:pt idx="1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4-4C48-8F68-151454E769FD}"/>
            </c:ext>
          </c:extLst>
        </c:ser>
        <c:ser>
          <c:idx val="1"/>
          <c:order val="1"/>
          <c:tx>
            <c:strRef>
              <c:f>fall_new_transfer_students!$B$11</c:f>
              <c:strCache>
                <c:ptCount val="1"/>
                <c:pt idx="0">
                  <c:v>Missouri Two-Year</c:v>
                </c:pt>
              </c:strCache>
            </c:strRef>
          </c:tx>
          <c:invertIfNegative val="0"/>
          <c:cat>
            <c:numRef>
              <c:f>fall_new_transfer_students!$D$9:$AU$9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fall_new_transfer_students!$D$11:$AU$11</c:f>
              <c:numCache>
                <c:formatCode>#,##0</c:formatCode>
                <c:ptCount val="12"/>
                <c:pt idx="0">
                  <c:v>1045</c:v>
                </c:pt>
                <c:pt idx="1">
                  <c:v>994</c:v>
                </c:pt>
                <c:pt idx="2">
                  <c:v>917</c:v>
                </c:pt>
                <c:pt idx="3">
                  <c:v>861</c:v>
                </c:pt>
                <c:pt idx="4">
                  <c:v>893</c:v>
                </c:pt>
                <c:pt idx="5">
                  <c:v>856</c:v>
                </c:pt>
                <c:pt idx="6">
                  <c:v>810</c:v>
                </c:pt>
                <c:pt idx="7">
                  <c:v>714</c:v>
                </c:pt>
                <c:pt idx="8">
                  <c:v>756</c:v>
                </c:pt>
                <c:pt idx="9">
                  <c:v>628</c:v>
                </c:pt>
                <c:pt idx="10">
                  <c:v>572</c:v>
                </c:pt>
                <c:pt idx="11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34-4C48-8F68-151454E769FD}"/>
            </c:ext>
          </c:extLst>
        </c:ser>
        <c:ser>
          <c:idx val="3"/>
          <c:order val="2"/>
          <c:tx>
            <c:strRef>
              <c:f>fall_new_transfer_students!$B$12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cat>
            <c:numRef>
              <c:f>fall_new_transfer_students!$D$9:$AU$9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fall_new_transfer_students!#REF!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4-4C48-8F68-151454E769FD}"/>
            </c:ext>
          </c:extLst>
        </c:ser>
        <c:ser>
          <c:idx val="5"/>
          <c:order val="3"/>
          <c:tx>
            <c:strRef>
              <c:f>fall_new_transfer_students!$B$13</c:f>
              <c:strCache>
                <c:ptCount val="1"/>
                <c:pt idx="0">
                  <c:v>Foreign</c:v>
                </c:pt>
              </c:strCache>
            </c:strRef>
          </c:tx>
          <c:invertIfNegative val="0"/>
          <c:cat>
            <c:numRef>
              <c:f>fall_new_transfer_students!$D$9:$AU$9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fall_new_transfer_students!$D$13:$AU$13</c:f>
              <c:numCache>
                <c:formatCode>#,##0</c:formatCode>
                <c:ptCount val="12"/>
                <c:pt idx="0">
                  <c:v>88</c:v>
                </c:pt>
                <c:pt idx="1">
                  <c:v>88</c:v>
                </c:pt>
                <c:pt idx="2">
                  <c:v>81</c:v>
                </c:pt>
                <c:pt idx="3">
                  <c:v>69</c:v>
                </c:pt>
                <c:pt idx="4">
                  <c:v>71</c:v>
                </c:pt>
                <c:pt idx="5">
                  <c:v>45</c:v>
                </c:pt>
                <c:pt idx="6">
                  <c:v>73</c:v>
                </c:pt>
                <c:pt idx="7">
                  <c:v>44</c:v>
                </c:pt>
                <c:pt idx="8">
                  <c:v>23</c:v>
                </c:pt>
                <c:pt idx="9">
                  <c:v>67</c:v>
                </c:pt>
                <c:pt idx="10">
                  <c:v>66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34-4C48-8F68-151454E769FD}"/>
            </c:ext>
          </c:extLst>
        </c:ser>
        <c:ser>
          <c:idx val="6"/>
          <c:order val="4"/>
          <c:tx>
            <c:strRef>
              <c:f>fall_new_transfer_students!$B$14</c:f>
              <c:strCache>
                <c:ptCount val="1"/>
                <c:pt idx="0">
                  <c:v>Unknown</c:v>
                </c:pt>
              </c:strCache>
            </c:strRef>
          </c:tx>
          <c:invertIfNegative val="0"/>
          <c:cat>
            <c:numRef>
              <c:f>fall_new_transfer_students!$D$9:$AU$9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fall_new_transfer_students!$D$14:$AU$14</c:f>
              <c:numCache>
                <c:formatCode>#,##0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34-4C48-8F68-151454E7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35776"/>
        <c:axId val="131847296"/>
      </c:barChart>
      <c:catAx>
        <c:axId val="13183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3652350274397517"/>
              <c:y val="0.9291139240506328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84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84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1.4992543545693153E-2"/>
              <c:y val="0.448101265822784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83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831722739203059"/>
          <c:y val="0.27257383966244725"/>
          <c:w val="0.18684994631352903"/>
          <c:h val="0.41350210970464135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28</xdr:row>
      <xdr:rowOff>123825</xdr:rowOff>
    </xdr:from>
    <xdr:to>
      <xdr:col>46</xdr:col>
      <xdr:colOff>504825</xdr:colOff>
      <xdr:row>53</xdr:row>
      <xdr:rowOff>76200</xdr:rowOff>
    </xdr:to>
    <xdr:graphicFrame macro="">
      <xdr:nvGraphicFramePr>
        <xdr:cNvPr id="2066" name="Chart 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28575</xdr:rowOff>
    </xdr:from>
    <xdr:to>
      <xdr:col>1</xdr:col>
      <xdr:colOff>1009650</xdr:colOff>
      <xdr:row>3</xdr:row>
      <xdr:rowOff>142875</xdr:rowOff>
    </xdr:to>
    <xdr:pic>
      <xdr:nvPicPr>
        <xdr:cNvPr id="2067" name="Picture 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0975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5"/>
  <sheetViews>
    <sheetView showGridLines="0" tabSelected="1" view="pageLayout" topLeftCell="A56" zoomScaleNormal="100" workbookViewId="0">
      <selection activeCell="AQ63" sqref="AQ63"/>
    </sheetView>
  </sheetViews>
  <sheetFormatPr defaultColWidth="9.1796875" defaultRowHeight="11.5" x14ac:dyDescent="0.25"/>
  <cols>
    <col min="1" max="1" width="2.1796875" style="1" customWidth="1"/>
    <col min="2" max="2" width="16.81640625" style="1" customWidth="1"/>
    <col min="3" max="3" width="1.1796875" style="1" customWidth="1"/>
    <col min="4" max="35" width="8.26953125" style="1" hidden="1" customWidth="1"/>
    <col min="36" max="47" width="8.26953125" style="1" customWidth="1"/>
    <col min="48" max="48" width="2.1796875" style="1" customWidth="1"/>
    <col min="49" max="16384" width="9.1796875" style="1"/>
  </cols>
  <sheetData>
    <row r="1" spans="1:48" x14ac:dyDescent="0.25">
      <c r="A1" s="4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5"/>
    </row>
    <row r="2" spans="1:48" s="2" customFormat="1" ht="13" x14ac:dyDescent="0.3">
      <c r="A2" s="6"/>
      <c r="C2" s="20" t="s">
        <v>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7"/>
    </row>
    <row r="3" spans="1:48" s="2" customFormat="1" ht="13" x14ac:dyDescent="0.3">
      <c r="A3" s="6"/>
      <c r="C3" s="8" t="s">
        <v>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7"/>
    </row>
    <row r="4" spans="1:48" s="2" customFormat="1" ht="13.5" thickBot="1" x14ac:dyDescent="0.35">
      <c r="A4" s="6"/>
      <c r="B4" s="8"/>
      <c r="C4" s="18" t="s">
        <v>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7"/>
    </row>
    <row r="5" spans="1:48" s="2" customFormat="1" ht="13.5" thickTop="1" x14ac:dyDescent="0.3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7"/>
    </row>
    <row r="6" spans="1:48" s="2" customFormat="1" ht="13" x14ac:dyDescent="0.3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7"/>
    </row>
    <row r="7" spans="1:48" s="2" customFormat="1" ht="13" x14ac:dyDescent="0.3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7"/>
    </row>
    <row r="8" spans="1:48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AV8" s="11"/>
    </row>
    <row r="9" spans="1:48" x14ac:dyDescent="0.25">
      <c r="A9" s="9"/>
      <c r="B9" s="21" t="s">
        <v>4</v>
      </c>
      <c r="D9" s="22">
        <v>1980</v>
      </c>
      <c r="E9" s="22">
        <v>1981</v>
      </c>
      <c r="F9" s="22">
        <v>1982</v>
      </c>
      <c r="G9" s="22">
        <v>1983</v>
      </c>
      <c r="H9" s="22">
        <v>1984</v>
      </c>
      <c r="I9" s="22">
        <v>1985</v>
      </c>
      <c r="J9" s="22">
        <v>1986</v>
      </c>
      <c r="K9" s="22">
        <v>1987</v>
      </c>
      <c r="L9" s="22">
        <v>1988</v>
      </c>
      <c r="M9" s="22">
        <v>1989</v>
      </c>
      <c r="N9" s="22">
        <v>1990</v>
      </c>
      <c r="O9" s="22">
        <v>1991</v>
      </c>
      <c r="P9" s="22">
        <v>1992</v>
      </c>
      <c r="Q9" s="22">
        <v>1993</v>
      </c>
      <c r="R9" s="22">
        <v>1994</v>
      </c>
      <c r="S9" s="22">
        <v>1995</v>
      </c>
      <c r="T9" s="22">
        <v>1996</v>
      </c>
      <c r="U9" s="22">
        <v>1997</v>
      </c>
      <c r="V9" s="22">
        <v>1998</v>
      </c>
      <c r="W9" s="22">
        <v>1999</v>
      </c>
      <c r="X9" s="22">
        <v>2000</v>
      </c>
      <c r="Y9" s="22">
        <v>2001</v>
      </c>
      <c r="Z9" s="22">
        <v>2002</v>
      </c>
      <c r="AA9" s="22">
        <v>2003</v>
      </c>
      <c r="AB9" s="22">
        <v>2004</v>
      </c>
      <c r="AC9" s="22">
        <v>2005</v>
      </c>
      <c r="AD9" s="22">
        <v>2006</v>
      </c>
      <c r="AE9" s="22">
        <v>2007</v>
      </c>
      <c r="AF9" s="22">
        <v>2008</v>
      </c>
      <c r="AG9" s="22">
        <v>2009</v>
      </c>
      <c r="AH9" s="22">
        <v>2010</v>
      </c>
      <c r="AI9" s="22">
        <v>2011</v>
      </c>
      <c r="AJ9" s="22">
        <v>2012</v>
      </c>
      <c r="AK9" s="22">
        <v>2013</v>
      </c>
      <c r="AL9" s="22">
        <v>2014</v>
      </c>
      <c r="AM9" s="22">
        <v>2015</v>
      </c>
      <c r="AN9" s="22">
        <v>2016</v>
      </c>
      <c r="AO9" s="22">
        <v>2017</v>
      </c>
      <c r="AP9" s="22">
        <v>2018</v>
      </c>
      <c r="AQ9" s="22">
        <v>2019</v>
      </c>
      <c r="AR9" s="22">
        <v>2020</v>
      </c>
      <c r="AS9" s="22">
        <v>2021</v>
      </c>
      <c r="AT9" s="22">
        <v>2022</v>
      </c>
      <c r="AU9" s="22">
        <v>2023</v>
      </c>
      <c r="AV9" s="11"/>
    </row>
    <row r="10" spans="1:48" x14ac:dyDescent="0.25">
      <c r="A10" s="9"/>
      <c r="B10" s="1" t="s">
        <v>5</v>
      </c>
      <c r="D10" s="12">
        <v>513</v>
      </c>
      <c r="E10" s="12">
        <v>647</v>
      </c>
      <c r="F10" s="12">
        <v>589</v>
      </c>
      <c r="G10" s="12">
        <v>704</v>
      </c>
      <c r="H10" s="12">
        <v>662</v>
      </c>
      <c r="I10" s="12">
        <v>561</v>
      </c>
      <c r="J10" s="12">
        <v>548</v>
      </c>
      <c r="K10" s="12">
        <v>536</v>
      </c>
      <c r="L10" s="12">
        <v>544</v>
      </c>
      <c r="M10" s="12">
        <v>595</v>
      </c>
      <c r="N10" s="12">
        <v>596</v>
      </c>
      <c r="O10" s="12">
        <v>569</v>
      </c>
      <c r="P10" s="12">
        <v>425</v>
      </c>
      <c r="Q10" s="12">
        <v>467</v>
      </c>
      <c r="R10" s="12">
        <v>651</v>
      </c>
      <c r="S10" s="12">
        <v>472</v>
      </c>
      <c r="T10" s="12">
        <v>521</v>
      </c>
      <c r="U10" s="12">
        <v>456</v>
      </c>
      <c r="V10" s="12">
        <v>462</v>
      </c>
      <c r="W10" s="12">
        <v>459</v>
      </c>
      <c r="X10" s="12">
        <v>532</v>
      </c>
      <c r="Y10" s="12">
        <v>484</v>
      </c>
      <c r="Z10" s="12">
        <v>443</v>
      </c>
      <c r="AA10" s="12">
        <v>438</v>
      </c>
      <c r="AB10" s="12">
        <v>420</v>
      </c>
      <c r="AC10" s="12">
        <v>413</v>
      </c>
      <c r="AD10" s="12">
        <v>424</v>
      </c>
      <c r="AE10" s="12">
        <v>443</v>
      </c>
      <c r="AF10" s="12">
        <f>303+171</f>
        <v>474</v>
      </c>
      <c r="AG10" s="12">
        <f>348+192</f>
        <v>540</v>
      </c>
      <c r="AH10" s="12">
        <f>299+180</f>
        <v>479</v>
      </c>
      <c r="AI10" s="12">
        <f>301+163</f>
        <v>464</v>
      </c>
      <c r="AJ10" s="12">
        <f>319+162</f>
        <v>481</v>
      </c>
      <c r="AK10" s="12">
        <f>279+147</f>
        <v>426</v>
      </c>
      <c r="AL10" s="12">
        <f>290+159</f>
        <v>449</v>
      </c>
      <c r="AM10" s="12">
        <f>226+149</f>
        <v>375</v>
      </c>
      <c r="AN10" s="12">
        <f>237+118</f>
        <v>355</v>
      </c>
      <c r="AO10" s="12">
        <f>246+122</f>
        <v>368</v>
      </c>
      <c r="AP10" s="12">
        <f>218+150</f>
        <v>368</v>
      </c>
      <c r="AQ10" s="12">
        <f>184+102</f>
        <v>286</v>
      </c>
      <c r="AR10" s="12">
        <f>141+109</f>
        <v>250</v>
      </c>
      <c r="AS10" s="12">
        <f>142+87</f>
        <v>229</v>
      </c>
      <c r="AT10" s="12">
        <f>159+83</f>
        <v>242</v>
      </c>
      <c r="AU10" s="12">
        <f>95+75</f>
        <v>170</v>
      </c>
      <c r="AV10" s="11"/>
    </row>
    <row r="11" spans="1:48" x14ac:dyDescent="0.25">
      <c r="A11" s="9"/>
      <c r="B11" s="1" t="s">
        <v>6</v>
      </c>
      <c r="D11" s="12">
        <f>599+6+3+22</f>
        <v>630</v>
      </c>
      <c r="E11" s="12">
        <f>671+9+4+55</f>
        <v>739</v>
      </c>
      <c r="F11" s="12">
        <f>654+9+5+51</f>
        <v>719</v>
      </c>
      <c r="G11" s="12">
        <f>578+7+10+50</f>
        <v>645</v>
      </c>
      <c r="H11" s="12">
        <f>567+3+7+38</f>
        <v>615</v>
      </c>
      <c r="I11" s="12">
        <f>607+4+2+21</f>
        <v>634</v>
      </c>
      <c r="J11" s="12">
        <f>644+11+4+35</f>
        <v>694</v>
      </c>
      <c r="K11" s="12">
        <f>690+11+1+14</f>
        <v>716</v>
      </c>
      <c r="L11" s="12">
        <f>656+39+30</f>
        <v>725</v>
      </c>
      <c r="M11" s="12">
        <f>759+20</f>
        <v>779</v>
      </c>
      <c r="N11" s="12">
        <f>736+13</f>
        <v>749</v>
      </c>
      <c r="O11" s="12">
        <f>757+19</f>
        <v>776</v>
      </c>
      <c r="P11" s="12">
        <f>720+11</f>
        <v>731</v>
      </c>
      <c r="Q11" s="12">
        <f>794+9</f>
        <v>803</v>
      </c>
      <c r="R11" s="12">
        <f>855+53</f>
        <v>908</v>
      </c>
      <c r="S11" s="12">
        <f>851+32</f>
        <v>883</v>
      </c>
      <c r="T11" s="12">
        <f>730+48</f>
        <v>778</v>
      </c>
      <c r="U11" s="12">
        <f>820+34</f>
        <v>854</v>
      </c>
      <c r="V11" s="12">
        <v>831</v>
      </c>
      <c r="W11" s="12">
        <v>929</v>
      </c>
      <c r="X11" s="12">
        <v>891</v>
      </c>
      <c r="Y11" s="12">
        <v>878</v>
      </c>
      <c r="Z11" s="12">
        <v>905</v>
      </c>
      <c r="AA11" s="12">
        <v>904</v>
      </c>
      <c r="AB11" s="12">
        <v>879</v>
      </c>
      <c r="AC11" s="12">
        <v>973</v>
      </c>
      <c r="AD11" s="12">
        <v>899</v>
      </c>
      <c r="AE11" s="12">
        <v>952</v>
      </c>
      <c r="AF11" s="12">
        <f>908+6</f>
        <v>914</v>
      </c>
      <c r="AG11" s="12">
        <f>848+10</f>
        <v>858</v>
      </c>
      <c r="AH11" s="12">
        <f>971+14</f>
        <v>985</v>
      </c>
      <c r="AI11" s="12">
        <f>1028+13</f>
        <v>1041</v>
      </c>
      <c r="AJ11" s="12">
        <f>1031+14</f>
        <v>1045</v>
      </c>
      <c r="AK11" s="12">
        <f>985+9</f>
        <v>994</v>
      </c>
      <c r="AL11" s="12">
        <f>905+12</f>
        <v>917</v>
      </c>
      <c r="AM11" s="12">
        <f>856+5</f>
        <v>861</v>
      </c>
      <c r="AN11" s="12">
        <v>893</v>
      </c>
      <c r="AO11" s="12">
        <v>856</v>
      </c>
      <c r="AP11" s="12">
        <f>808+2</f>
        <v>810</v>
      </c>
      <c r="AQ11" s="12">
        <f>713+1</f>
        <v>714</v>
      </c>
      <c r="AR11" s="12">
        <v>756</v>
      </c>
      <c r="AS11" s="12">
        <v>628</v>
      </c>
      <c r="AT11" s="12">
        <v>572</v>
      </c>
      <c r="AU11" s="12">
        <v>624</v>
      </c>
      <c r="AV11" s="11"/>
    </row>
    <row r="12" spans="1:48" x14ac:dyDescent="0.25">
      <c r="A12" s="9"/>
      <c r="B12" s="1" t="s">
        <v>7</v>
      </c>
      <c r="D12" s="12">
        <v>328</v>
      </c>
      <c r="E12" s="12">
        <v>394</v>
      </c>
      <c r="F12" s="12">
        <v>387</v>
      </c>
      <c r="G12" s="12">
        <v>314</v>
      </c>
      <c r="H12" s="12">
        <v>284</v>
      </c>
      <c r="I12" s="12">
        <v>304</v>
      </c>
      <c r="J12" s="12">
        <v>339</v>
      </c>
      <c r="K12" s="12">
        <v>367</v>
      </c>
      <c r="L12" s="12">
        <v>346</v>
      </c>
      <c r="M12" s="12">
        <v>390</v>
      </c>
      <c r="N12" s="12">
        <v>387</v>
      </c>
      <c r="O12" s="12">
        <v>364</v>
      </c>
      <c r="P12" s="12">
        <v>302</v>
      </c>
      <c r="Q12" s="12">
        <v>353</v>
      </c>
      <c r="R12" s="12">
        <v>402</v>
      </c>
      <c r="S12" s="12">
        <v>406</v>
      </c>
      <c r="T12" s="12">
        <v>386</v>
      </c>
      <c r="U12" s="12">
        <v>370</v>
      </c>
      <c r="V12" s="12">
        <v>408</v>
      </c>
      <c r="W12" s="12">
        <v>369</v>
      </c>
      <c r="X12" s="12">
        <v>327</v>
      </c>
      <c r="Y12" s="12">
        <v>339</v>
      </c>
      <c r="Z12" s="12">
        <f>232+114</f>
        <v>346</v>
      </c>
      <c r="AA12" s="12">
        <f>280+127</f>
        <v>407</v>
      </c>
      <c r="AB12" s="12">
        <f>259+70</f>
        <v>329</v>
      </c>
      <c r="AC12" s="12">
        <f>303+124</f>
        <v>427</v>
      </c>
      <c r="AD12" s="12">
        <f>274+97</f>
        <v>371</v>
      </c>
      <c r="AE12" s="12">
        <f>265+106</f>
        <v>371</v>
      </c>
      <c r="AF12" s="12">
        <f>334+1</f>
        <v>335</v>
      </c>
      <c r="AG12" s="12">
        <f>333+3</f>
        <v>336</v>
      </c>
      <c r="AH12" s="12">
        <v>322</v>
      </c>
      <c r="AI12" s="12">
        <v>328</v>
      </c>
      <c r="AJ12" s="12">
        <v>356</v>
      </c>
      <c r="AK12" s="12">
        <v>294</v>
      </c>
      <c r="AL12" s="12">
        <f>298+1</f>
        <v>299</v>
      </c>
      <c r="AM12" s="12">
        <v>248</v>
      </c>
      <c r="AN12" s="12">
        <v>247</v>
      </c>
      <c r="AO12" s="12">
        <v>271</v>
      </c>
      <c r="AP12" s="12">
        <v>265</v>
      </c>
      <c r="AQ12" s="12">
        <v>224</v>
      </c>
      <c r="AR12" s="12">
        <v>240</v>
      </c>
      <c r="AS12" s="12">
        <v>226</v>
      </c>
      <c r="AT12" s="12">
        <v>247</v>
      </c>
      <c r="AU12" s="12">
        <v>208</v>
      </c>
      <c r="AV12" s="11"/>
    </row>
    <row r="13" spans="1:48" x14ac:dyDescent="0.25">
      <c r="A13" s="9"/>
      <c r="B13" s="1" t="s">
        <v>8</v>
      </c>
      <c r="D13" s="12">
        <v>13</v>
      </c>
      <c r="E13" s="12">
        <v>15</v>
      </c>
      <c r="F13" s="12">
        <v>10</v>
      </c>
      <c r="G13" s="12">
        <v>8</v>
      </c>
      <c r="H13" s="12">
        <v>13</v>
      </c>
      <c r="I13" s="12">
        <v>8</v>
      </c>
      <c r="J13" s="12">
        <v>33</v>
      </c>
      <c r="K13" s="12">
        <v>29</v>
      </c>
      <c r="L13" s="12">
        <v>21</v>
      </c>
      <c r="M13" s="12">
        <v>32</v>
      </c>
      <c r="N13" s="12">
        <v>14</v>
      </c>
      <c r="O13" s="12">
        <v>17</v>
      </c>
      <c r="P13" s="12">
        <v>12</v>
      </c>
      <c r="Q13" s="12">
        <v>34</v>
      </c>
      <c r="R13" s="12">
        <v>41</v>
      </c>
      <c r="S13" s="12">
        <v>58</v>
      </c>
      <c r="T13" s="12">
        <v>37</v>
      </c>
      <c r="U13" s="12">
        <v>58</v>
      </c>
      <c r="V13" s="12">
        <v>52</v>
      </c>
      <c r="W13" s="12">
        <v>66</v>
      </c>
      <c r="X13" s="12">
        <v>90</v>
      </c>
      <c r="Y13" s="12">
        <v>67</v>
      </c>
      <c r="Z13" s="12">
        <v>64</v>
      </c>
      <c r="AA13" s="12">
        <v>56</v>
      </c>
      <c r="AB13" s="12">
        <v>61</v>
      </c>
      <c r="AC13" s="12">
        <v>66</v>
      </c>
      <c r="AD13" s="12">
        <v>61</v>
      </c>
      <c r="AE13" s="12">
        <v>82</v>
      </c>
      <c r="AF13" s="12">
        <v>84</v>
      </c>
      <c r="AG13" s="12">
        <v>59</v>
      </c>
      <c r="AH13" s="12">
        <v>76</v>
      </c>
      <c r="AI13" s="12">
        <v>82</v>
      </c>
      <c r="AJ13" s="12">
        <v>88</v>
      </c>
      <c r="AK13" s="12">
        <v>88</v>
      </c>
      <c r="AL13" s="12">
        <v>81</v>
      </c>
      <c r="AM13" s="12">
        <v>69</v>
      </c>
      <c r="AN13" s="12">
        <v>71</v>
      </c>
      <c r="AO13" s="12">
        <v>45</v>
      </c>
      <c r="AP13" s="12">
        <v>73</v>
      </c>
      <c r="AQ13" s="12">
        <v>44</v>
      </c>
      <c r="AR13" s="12">
        <f>2+21</f>
        <v>23</v>
      </c>
      <c r="AS13" s="12">
        <v>67</v>
      </c>
      <c r="AT13" s="12">
        <v>66</v>
      </c>
      <c r="AU13" s="12">
        <v>64</v>
      </c>
      <c r="AV13" s="11"/>
    </row>
    <row r="14" spans="1:48" x14ac:dyDescent="0.25">
      <c r="A14" s="9"/>
      <c r="B14" s="1" t="s">
        <v>9</v>
      </c>
      <c r="D14" s="12">
        <v>10</v>
      </c>
      <c r="E14" s="12">
        <v>11</v>
      </c>
      <c r="F14" s="12">
        <v>5</v>
      </c>
      <c r="G14" s="12">
        <v>1</v>
      </c>
      <c r="H14" s="12">
        <v>1</v>
      </c>
      <c r="I14" s="12">
        <v>7</v>
      </c>
      <c r="J14" s="12">
        <v>8</v>
      </c>
      <c r="K14" s="12">
        <v>2</v>
      </c>
      <c r="L14" s="12">
        <v>1</v>
      </c>
      <c r="M14" s="12">
        <v>16</v>
      </c>
      <c r="N14" s="12">
        <v>13</v>
      </c>
      <c r="O14" s="12">
        <v>9</v>
      </c>
      <c r="P14" s="12">
        <v>10</v>
      </c>
      <c r="Q14" s="12">
        <v>18</v>
      </c>
      <c r="R14" s="12">
        <v>46</v>
      </c>
      <c r="S14" s="12">
        <v>13</v>
      </c>
      <c r="T14" s="12">
        <v>18</v>
      </c>
      <c r="U14" s="12">
        <v>9</v>
      </c>
      <c r="V14" s="12">
        <v>14</v>
      </c>
      <c r="W14" s="12">
        <v>12</v>
      </c>
      <c r="X14" s="12">
        <v>10</v>
      </c>
      <c r="Y14" s="12">
        <v>24</v>
      </c>
      <c r="Z14" s="12">
        <v>15</v>
      </c>
      <c r="AA14" s="12">
        <v>21</v>
      </c>
      <c r="AB14" s="12">
        <v>15</v>
      </c>
      <c r="AC14" s="12">
        <v>32</v>
      </c>
      <c r="AD14" s="12">
        <v>33</v>
      </c>
      <c r="AE14" s="12">
        <v>36</v>
      </c>
      <c r="AF14" s="12">
        <v>37</v>
      </c>
      <c r="AG14" s="12">
        <v>55</v>
      </c>
      <c r="AH14" s="12">
        <f>6+13</f>
        <v>19</v>
      </c>
      <c r="AI14" s="12">
        <v>4</v>
      </c>
      <c r="AJ14" s="12">
        <v>2</v>
      </c>
      <c r="AK14" s="12">
        <v>2</v>
      </c>
      <c r="AL14" s="12">
        <v>2</v>
      </c>
      <c r="AM14" s="12">
        <v>3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1"/>
    </row>
    <row r="15" spans="1:48" ht="12" thickBot="1" x14ac:dyDescent="0.3">
      <c r="A15" s="9"/>
      <c r="B15" s="1" t="s">
        <v>0</v>
      </c>
      <c r="D15" s="16">
        <f t="shared" ref="D15:L15" si="0">SUM(D10:D14)</f>
        <v>1494</v>
      </c>
      <c r="E15" s="16">
        <f t="shared" si="0"/>
        <v>1806</v>
      </c>
      <c r="F15" s="16">
        <f t="shared" si="0"/>
        <v>1710</v>
      </c>
      <c r="G15" s="16">
        <f t="shared" si="0"/>
        <v>1672</v>
      </c>
      <c r="H15" s="16">
        <f t="shared" si="0"/>
        <v>1575</v>
      </c>
      <c r="I15" s="16">
        <f t="shared" si="0"/>
        <v>1514</v>
      </c>
      <c r="J15" s="16">
        <f t="shared" si="0"/>
        <v>1622</v>
      </c>
      <c r="K15" s="16">
        <f t="shared" si="0"/>
        <v>1650</v>
      </c>
      <c r="L15" s="16">
        <f t="shared" si="0"/>
        <v>1637</v>
      </c>
      <c r="M15" s="16">
        <f t="shared" ref="M15:S15" si="1">SUM(M10:M14)</f>
        <v>1812</v>
      </c>
      <c r="N15" s="16">
        <f t="shared" si="1"/>
        <v>1759</v>
      </c>
      <c r="O15" s="16">
        <f t="shared" si="1"/>
        <v>1735</v>
      </c>
      <c r="P15" s="16">
        <f t="shared" si="1"/>
        <v>1480</v>
      </c>
      <c r="Q15" s="16">
        <f t="shared" si="1"/>
        <v>1675</v>
      </c>
      <c r="R15" s="16">
        <f t="shared" si="1"/>
        <v>2048</v>
      </c>
      <c r="S15" s="16">
        <f t="shared" si="1"/>
        <v>1832</v>
      </c>
      <c r="T15" s="16">
        <f t="shared" ref="T15:AU15" si="2">SUM(T10:T14)</f>
        <v>1740</v>
      </c>
      <c r="U15" s="16">
        <f t="shared" si="2"/>
        <v>1747</v>
      </c>
      <c r="V15" s="16">
        <f t="shared" si="2"/>
        <v>1767</v>
      </c>
      <c r="W15" s="16">
        <f t="shared" si="2"/>
        <v>1835</v>
      </c>
      <c r="X15" s="16">
        <f t="shared" si="2"/>
        <v>1850</v>
      </c>
      <c r="Y15" s="16">
        <f t="shared" si="2"/>
        <v>1792</v>
      </c>
      <c r="Z15" s="16">
        <f t="shared" si="2"/>
        <v>1773</v>
      </c>
      <c r="AA15" s="16">
        <f t="shared" si="2"/>
        <v>1826</v>
      </c>
      <c r="AB15" s="16">
        <f t="shared" si="2"/>
        <v>1704</v>
      </c>
      <c r="AC15" s="16">
        <f t="shared" si="2"/>
        <v>1911</v>
      </c>
      <c r="AD15" s="16">
        <f t="shared" si="2"/>
        <v>1788</v>
      </c>
      <c r="AE15" s="16">
        <f>SUM(AE10:AE14)</f>
        <v>1884</v>
      </c>
      <c r="AF15" s="16">
        <f>SUM(AF10:AF14)</f>
        <v>1844</v>
      </c>
      <c r="AG15" s="16">
        <f>SUM(AG10:AG14)</f>
        <v>1848</v>
      </c>
      <c r="AH15" s="16">
        <f>SUM(AH10:AH14)</f>
        <v>1881</v>
      </c>
      <c r="AI15" s="16">
        <f t="shared" ref="AI15:AT15" si="3">SUM(AI10:AI14)</f>
        <v>1919</v>
      </c>
      <c r="AJ15" s="16">
        <f t="shared" si="3"/>
        <v>1972</v>
      </c>
      <c r="AK15" s="16">
        <f t="shared" si="3"/>
        <v>1804</v>
      </c>
      <c r="AL15" s="16">
        <f t="shared" si="3"/>
        <v>1748</v>
      </c>
      <c r="AM15" s="16">
        <f t="shared" si="3"/>
        <v>1556</v>
      </c>
      <c r="AN15" s="16">
        <f t="shared" si="3"/>
        <v>1566</v>
      </c>
      <c r="AO15" s="16">
        <f t="shared" si="3"/>
        <v>1540</v>
      </c>
      <c r="AP15" s="16">
        <f t="shared" si="3"/>
        <v>1516</v>
      </c>
      <c r="AQ15" s="16">
        <f t="shared" si="3"/>
        <v>1268</v>
      </c>
      <c r="AR15" s="16">
        <f t="shared" si="3"/>
        <v>1269</v>
      </c>
      <c r="AS15" s="16">
        <f t="shared" si="3"/>
        <v>1150</v>
      </c>
      <c r="AT15" s="16">
        <f t="shared" si="3"/>
        <v>1127</v>
      </c>
      <c r="AU15" s="16">
        <f t="shared" si="2"/>
        <v>1066</v>
      </c>
      <c r="AV15" s="11"/>
    </row>
    <row r="16" spans="1:48" ht="12" thickTop="1" x14ac:dyDescent="0.25">
      <c r="A16" s="9"/>
      <c r="AV16" s="11"/>
    </row>
    <row r="17" spans="1:48" x14ac:dyDescent="0.25">
      <c r="A17" s="9"/>
      <c r="AV17" s="11"/>
    </row>
    <row r="18" spans="1:48" x14ac:dyDescent="0.25">
      <c r="A18" s="9"/>
      <c r="B18" s="17" t="s">
        <v>1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AV18" s="11"/>
    </row>
    <row r="19" spans="1:48" x14ac:dyDescent="0.25">
      <c r="A19" s="9"/>
      <c r="B19" s="1" t="s">
        <v>5</v>
      </c>
      <c r="D19" s="23">
        <f t="shared" ref="D19:D24" si="4">D10/$D$15</f>
        <v>0.34337349397590361</v>
      </c>
      <c r="E19" s="23">
        <f t="shared" ref="E19:E24" si="5">E10/$E$15</f>
        <v>0.358250276854928</v>
      </c>
      <c r="F19" s="23">
        <f t="shared" ref="F19:F24" si="6">F10/$F$15</f>
        <v>0.34444444444444444</v>
      </c>
      <c r="G19" s="23">
        <f t="shared" ref="G19:G24" si="7">G10/$G$15</f>
        <v>0.42105263157894735</v>
      </c>
      <c r="H19" s="23">
        <f t="shared" ref="H19:H24" si="8">H10/$H$15</f>
        <v>0.42031746031746031</v>
      </c>
      <c r="I19" s="23">
        <f t="shared" ref="I19:I24" si="9">I10/$I$15</f>
        <v>0.3705416116248349</v>
      </c>
      <c r="J19" s="23">
        <f t="shared" ref="J19:J24" si="10">J10/$J$15</f>
        <v>0.33785450061652283</v>
      </c>
      <c r="K19" s="23">
        <f t="shared" ref="K19:K24" si="11">K10/$K$15</f>
        <v>0.32484848484848483</v>
      </c>
      <c r="L19" s="23">
        <f t="shared" ref="L19:L24" si="12">L10/$L$15</f>
        <v>0.33231521075137449</v>
      </c>
      <c r="M19" s="23">
        <f t="shared" ref="M19:M24" si="13">M10/$M$15</f>
        <v>0.3283664459161148</v>
      </c>
      <c r="N19" s="23">
        <f t="shared" ref="N19:N24" si="14">N10/$N$15</f>
        <v>0.3388288800454804</v>
      </c>
      <c r="O19" s="23">
        <f t="shared" ref="O19:O24" si="15">O10/$O$15</f>
        <v>0.32795389048991352</v>
      </c>
      <c r="P19" s="23">
        <f t="shared" ref="P19:P24" si="16">P10/$P$15</f>
        <v>0.28716216216216217</v>
      </c>
      <c r="Q19" s="23">
        <f t="shared" ref="Q19:Q24" si="17">Q10/$Q$15</f>
        <v>0.27880597014925373</v>
      </c>
      <c r="R19" s="23">
        <f t="shared" ref="R19:R24" si="18">R10/$R$15</f>
        <v>0.31787109375</v>
      </c>
      <c r="S19" s="23">
        <f t="shared" ref="S19:S24" si="19">S10/$S$15</f>
        <v>0.2576419213973799</v>
      </c>
      <c r="T19" s="23">
        <f t="shared" ref="T19:T24" si="20">T10/$T$15</f>
        <v>0.29942528735632185</v>
      </c>
      <c r="U19" s="23">
        <f t="shared" ref="U19:U24" si="21">U10/$U$15</f>
        <v>0.26101888952489982</v>
      </c>
      <c r="V19" s="23">
        <f t="shared" ref="V19:V24" si="22">V10/$V$15</f>
        <v>0.26146010186757218</v>
      </c>
      <c r="W19" s="23">
        <f t="shared" ref="W19:W24" si="23">W10/$W$15</f>
        <v>0.25013623978201632</v>
      </c>
      <c r="X19" s="23">
        <f t="shared" ref="X19:X24" si="24">X10/$X$15</f>
        <v>0.28756756756756757</v>
      </c>
      <c r="Y19" s="23">
        <f t="shared" ref="Y19:Y24" si="25">Y10/$Y$15</f>
        <v>0.2700892857142857</v>
      </c>
      <c r="Z19" s="23">
        <f t="shared" ref="Z19:Z24" si="26">Z10/$Z$15</f>
        <v>0.24985899605188946</v>
      </c>
      <c r="AA19" s="23">
        <f t="shared" ref="AA19:AA24" si="27">AA10/$AA$15</f>
        <v>0.23986856516976998</v>
      </c>
      <c r="AB19" s="23">
        <f t="shared" ref="AB19:AB24" si="28">AB10/$AB$15</f>
        <v>0.24647887323943662</v>
      </c>
      <c r="AC19" s="23">
        <f t="shared" ref="AC19:AC24" si="29">AC10/$AC$15</f>
        <v>0.21611721611721613</v>
      </c>
      <c r="AD19" s="23">
        <f t="shared" ref="AD19:AD24" si="30">AD10/$AD$15</f>
        <v>0.23713646532438479</v>
      </c>
      <c r="AE19" s="23">
        <f t="shared" ref="AE19:AE24" si="31">AE10/$AE$15</f>
        <v>0.2351380042462845</v>
      </c>
      <c r="AF19" s="23">
        <f t="shared" ref="AF19:AF24" si="32">AF10/$AF$15</f>
        <v>0.25704989154013014</v>
      </c>
      <c r="AG19" s="23">
        <f t="shared" ref="AG19:AG24" si="33">AG10/$AG$15</f>
        <v>0.29220779220779219</v>
      </c>
      <c r="AH19" s="23">
        <f t="shared" ref="AH19:AH24" si="34">AH10/$AH$15</f>
        <v>0.25465178096757046</v>
      </c>
      <c r="AI19" s="23">
        <f>AI10/$AI$15</f>
        <v>0.24179260031266284</v>
      </c>
      <c r="AJ19" s="23">
        <f>AJ10/$AJ$15</f>
        <v>0.24391480730223122</v>
      </c>
      <c r="AK19" s="23">
        <f>AK10/$AK$15</f>
        <v>0.23614190687361419</v>
      </c>
      <c r="AL19" s="23">
        <f>AL10/$AL$15</f>
        <v>0.25686498855835238</v>
      </c>
      <c r="AM19" s="23">
        <f t="shared" ref="AM19:AM24" si="35">AM10/$AM$15</f>
        <v>0.2410025706940874</v>
      </c>
      <c r="AN19" s="23">
        <f>AN10/$AN$15</f>
        <v>0.22669220945083013</v>
      </c>
      <c r="AO19" s="23">
        <f>AO10/$AO$15</f>
        <v>0.23896103896103896</v>
      </c>
      <c r="AP19" s="23">
        <f t="shared" ref="AP19:AP24" si="36">AP10/$AP$15</f>
        <v>0.24274406332453827</v>
      </c>
      <c r="AQ19" s="23">
        <f t="shared" ref="AQ19:AQ24" si="37">AQ10/$AQ$15</f>
        <v>0.22555205047318613</v>
      </c>
      <c r="AR19" s="23">
        <f t="shared" ref="AR19:AR24" si="38">AR10/$AR$15</f>
        <v>0.19700551615445233</v>
      </c>
      <c r="AS19" s="23">
        <f>AS10/$AS$15</f>
        <v>0.1991304347826087</v>
      </c>
      <c r="AT19" s="23">
        <f>AT10/$AT$15</f>
        <v>0.21472937000887313</v>
      </c>
      <c r="AU19" s="23">
        <f>AU10/$AU$15</f>
        <v>0.15947467166979362</v>
      </c>
      <c r="AV19" s="11"/>
    </row>
    <row r="20" spans="1:48" x14ac:dyDescent="0.25">
      <c r="A20" s="9"/>
      <c r="B20" s="1" t="s">
        <v>6</v>
      </c>
      <c r="D20" s="23">
        <f t="shared" si="4"/>
        <v>0.42168674698795183</v>
      </c>
      <c r="E20" s="23">
        <f t="shared" si="5"/>
        <v>0.40919158361018826</v>
      </c>
      <c r="F20" s="23">
        <f t="shared" si="6"/>
        <v>0.42046783625730993</v>
      </c>
      <c r="G20" s="23">
        <f t="shared" si="7"/>
        <v>0.38576555023923442</v>
      </c>
      <c r="H20" s="23">
        <f t="shared" si="8"/>
        <v>0.39047619047619048</v>
      </c>
      <c r="I20" s="23">
        <f t="shared" si="9"/>
        <v>0.41875825627476881</v>
      </c>
      <c r="J20" s="23">
        <f t="shared" si="10"/>
        <v>0.4278668310727497</v>
      </c>
      <c r="K20" s="23">
        <f t="shared" si="11"/>
        <v>0.43393939393939396</v>
      </c>
      <c r="L20" s="23">
        <f t="shared" si="12"/>
        <v>0.44288332315210749</v>
      </c>
      <c r="M20" s="23">
        <f t="shared" si="13"/>
        <v>0.42991169977924942</v>
      </c>
      <c r="N20" s="23">
        <f t="shared" si="14"/>
        <v>0.42581011938601476</v>
      </c>
      <c r="O20" s="23">
        <f t="shared" si="15"/>
        <v>0.44726224783861673</v>
      </c>
      <c r="P20" s="23">
        <f t="shared" si="16"/>
        <v>0.49391891891891893</v>
      </c>
      <c r="Q20" s="23">
        <f t="shared" si="17"/>
        <v>0.47940298507462686</v>
      </c>
      <c r="R20" s="23">
        <f t="shared" si="18"/>
        <v>0.443359375</v>
      </c>
      <c r="S20" s="23">
        <f t="shared" si="19"/>
        <v>0.4819868995633188</v>
      </c>
      <c r="T20" s="23">
        <f t="shared" si="20"/>
        <v>0.44712643678160918</v>
      </c>
      <c r="U20" s="23">
        <f t="shared" si="21"/>
        <v>0.48883800801373783</v>
      </c>
      <c r="V20" s="23">
        <f t="shared" si="22"/>
        <v>0.47028862478777589</v>
      </c>
      <c r="W20" s="23">
        <f t="shared" si="23"/>
        <v>0.50626702997275208</v>
      </c>
      <c r="X20" s="23">
        <f t="shared" si="24"/>
        <v>0.48162162162162164</v>
      </c>
      <c r="Y20" s="23">
        <f t="shared" si="25"/>
        <v>0.48995535714285715</v>
      </c>
      <c r="Z20" s="23">
        <f t="shared" si="26"/>
        <v>0.51043429216018044</v>
      </c>
      <c r="AA20" s="23">
        <f t="shared" si="27"/>
        <v>0.4950711938663746</v>
      </c>
      <c r="AB20" s="23">
        <f t="shared" si="28"/>
        <v>0.51584507042253525</v>
      </c>
      <c r="AC20" s="23">
        <f t="shared" si="29"/>
        <v>0.50915750915750912</v>
      </c>
      <c r="AD20" s="23">
        <f t="shared" si="30"/>
        <v>0.50279642058165552</v>
      </c>
      <c r="AE20" s="23">
        <f t="shared" si="31"/>
        <v>0.50530785562632696</v>
      </c>
      <c r="AF20" s="23">
        <f t="shared" si="32"/>
        <v>0.49566160520607377</v>
      </c>
      <c r="AG20" s="23">
        <f t="shared" si="33"/>
        <v>0.4642857142857143</v>
      </c>
      <c r="AH20" s="23">
        <f t="shared" si="34"/>
        <v>0.52365762892078682</v>
      </c>
      <c r="AI20" s="23">
        <f t="shared" ref="AI20:AI24" si="39">AI11/$AI$15</f>
        <v>0.54247003647733194</v>
      </c>
      <c r="AJ20" s="23">
        <f t="shared" ref="AJ20:AJ24" si="40">AJ11/$AJ$15</f>
        <v>0.52991886409736311</v>
      </c>
      <c r="AK20" s="23">
        <f t="shared" ref="AK20:AK24" si="41">AK11/$AK$15</f>
        <v>0.5509977827050998</v>
      </c>
      <c r="AL20" s="23">
        <f t="shared" ref="AL20:AL24" si="42">AL11/$AL$15</f>
        <v>0.52459954233409611</v>
      </c>
      <c r="AM20" s="23">
        <f t="shared" si="35"/>
        <v>0.55334190231362468</v>
      </c>
      <c r="AN20" s="23">
        <f t="shared" ref="AN20:AN24" si="43">AN11/$AN$15</f>
        <v>0.57024265644955296</v>
      </c>
      <c r="AO20" s="23">
        <f t="shared" ref="AO20:AO24" si="44">AO11/$AO$15</f>
        <v>0.55584415584415581</v>
      </c>
      <c r="AP20" s="23">
        <f t="shared" si="36"/>
        <v>0.53430079155672827</v>
      </c>
      <c r="AQ20" s="23">
        <f t="shared" si="37"/>
        <v>0.56309148264984232</v>
      </c>
      <c r="AR20" s="23">
        <f t="shared" si="38"/>
        <v>0.5957446808510638</v>
      </c>
      <c r="AS20" s="23">
        <f>AS11/$AS$15</f>
        <v>0.54608695652173911</v>
      </c>
      <c r="AT20" s="23">
        <f>AT11/$AT$15</f>
        <v>0.50754214729370006</v>
      </c>
      <c r="AU20" s="23">
        <f t="shared" ref="AS20:AU24" si="45">AU11/$AU$15</f>
        <v>0.58536585365853655</v>
      </c>
      <c r="AV20" s="11"/>
    </row>
    <row r="21" spans="1:48" x14ac:dyDescent="0.25">
      <c r="A21" s="9"/>
      <c r="B21" s="1" t="s">
        <v>7</v>
      </c>
      <c r="D21" s="23">
        <f t="shared" si="4"/>
        <v>0.21954484605087016</v>
      </c>
      <c r="E21" s="23">
        <f t="shared" si="5"/>
        <v>0.21816168327796234</v>
      </c>
      <c r="F21" s="23">
        <f t="shared" si="6"/>
        <v>0.22631578947368422</v>
      </c>
      <c r="G21" s="23">
        <f t="shared" si="7"/>
        <v>0.18779904306220097</v>
      </c>
      <c r="H21" s="23">
        <f t="shared" si="8"/>
        <v>0.18031746031746032</v>
      </c>
      <c r="I21" s="23">
        <f t="shared" si="9"/>
        <v>0.20079260237780713</v>
      </c>
      <c r="J21" s="23">
        <f t="shared" si="10"/>
        <v>0.20900123304562268</v>
      </c>
      <c r="K21" s="23">
        <f t="shared" si="11"/>
        <v>0.22242424242424241</v>
      </c>
      <c r="L21" s="23">
        <f t="shared" si="12"/>
        <v>0.21136224801466097</v>
      </c>
      <c r="M21" s="23">
        <f t="shared" si="13"/>
        <v>0.21523178807947019</v>
      </c>
      <c r="N21" s="23">
        <f t="shared" si="14"/>
        <v>0.22001137009664581</v>
      </c>
      <c r="O21" s="23">
        <f t="shared" si="15"/>
        <v>0.20979827089337175</v>
      </c>
      <c r="P21" s="23">
        <f t="shared" si="16"/>
        <v>0.20405405405405405</v>
      </c>
      <c r="Q21" s="23">
        <f t="shared" si="17"/>
        <v>0.21074626865671642</v>
      </c>
      <c r="R21" s="23">
        <f t="shared" si="18"/>
        <v>0.1962890625</v>
      </c>
      <c r="S21" s="23">
        <f t="shared" si="19"/>
        <v>0.22161572052401746</v>
      </c>
      <c r="T21" s="23">
        <f t="shared" si="20"/>
        <v>0.2218390804597701</v>
      </c>
      <c r="U21" s="23">
        <f t="shared" si="21"/>
        <v>0.21179164281625643</v>
      </c>
      <c r="V21" s="23">
        <f t="shared" si="22"/>
        <v>0.23089983022071306</v>
      </c>
      <c r="W21" s="23">
        <f t="shared" si="23"/>
        <v>0.20108991825613079</v>
      </c>
      <c r="X21" s="23">
        <f t="shared" si="24"/>
        <v>0.17675675675675676</v>
      </c>
      <c r="Y21" s="23">
        <f t="shared" si="25"/>
        <v>0.18917410714285715</v>
      </c>
      <c r="Z21" s="23">
        <f t="shared" si="26"/>
        <v>0.19514946418499718</v>
      </c>
      <c r="AA21" s="23">
        <f t="shared" si="27"/>
        <v>0.22289156626506024</v>
      </c>
      <c r="AB21" s="23">
        <f t="shared" si="28"/>
        <v>0.19307511737089203</v>
      </c>
      <c r="AC21" s="23">
        <f t="shared" si="29"/>
        <v>0.22344322344322345</v>
      </c>
      <c r="AD21" s="23">
        <f t="shared" si="30"/>
        <v>0.20749440715883669</v>
      </c>
      <c r="AE21" s="23">
        <f t="shared" si="31"/>
        <v>0.19692144373673037</v>
      </c>
      <c r="AF21" s="23">
        <f t="shared" si="32"/>
        <v>0.1816702819956616</v>
      </c>
      <c r="AG21" s="23">
        <f t="shared" si="33"/>
        <v>0.18181818181818182</v>
      </c>
      <c r="AH21" s="23">
        <f t="shared" si="34"/>
        <v>0.17118553960659225</v>
      </c>
      <c r="AI21" s="23">
        <f t="shared" si="39"/>
        <v>0.17092235539343409</v>
      </c>
      <c r="AJ21" s="23">
        <f t="shared" si="40"/>
        <v>0.18052738336713997</v>
      </c>
      <c r="AK21" s="23">
        <f t="shared" si="41"/>
        <v>0.16297117516629711</v>
      </c>
      <c r="AL21" s="23">
        <f t="shared" si="42"/>
        <v>0.17105263157894737</v>
      </c>
      <c r="AM21" s="23">
        <f t="shared" si="35"/>
        <v>0.15938303341902313</v>
      </c>
      <c r="AN21" s="23">
        <f t="shared" si="43"/>
        <v>0.15772669220945082</v>
      </c>
      <c r="AO21" s="23">
        <f t="shared" si="44"/>
        <v>0.17597402597402598</v>
      </c>
      <c r="AP21" s="23">
        <f t="shared" si="36"/>
        <v>0.17480211081794195</v>
      </c>
      <c r="AQ21" s="23">
        <f t="shared" si="37"/>
        <v>0.17665615141955837</v>
      </c>
      <c r="AR21" s="23">
        <f t="shared" si="38"/>
        <v>0.18912529550827423</v>
      </c>
      <c r="AS21" s="23">
        <f>AS12/$AS$15</f>
        <v>0.19652173913043477</v>
      </c>
      <c r="AT21" s="23">
        <f>AT12/$AT$15</f>
        <v>0.21916592724046141</v>
      </c>
      <c r="AU21" s="23">
        <f t="shared" si="45"/>
        <v>0.1951219512195122</v>
      </c>
      <c r="AV21" s="11"/>
    </row>
    <row r="22" spans="1:48" x14ac:dyDescent="0.25">
      <c r="A22" s="9"/>
      <c r="B22" s="1" t="s">
        <v>8</v>
      </c>
      <c r="D22" s="23">
        <f t="shared" si="4"/>
        <v>8.7014725568942443E-3</v>
      </c>
      <c r="E22" s="23">
        <f t="shared" si="5"/>
        <v>8.3056478405315621E-3</v>
      </c>
      <c r="F22" s="23">
        <f t="shared" si="6"/>
        <v>5.8479532163742687E-3</v>
      </c>
      <c r="G22" s="23">
        <f t="shared" si="7"/>
        <v>4.7846889952153108E-3</v>
      </c>
      <c r="H22" s="23">
        <f t="shared" si="8"/>
        <v>8.2539682539682548E-3</v>
      </c>
      <c r="I22" s="23">
        <f t="shared" si="9"/>
        <v>5.2840158520475562E-3</v>
      </c>
      <c r="J22" s="23">
        <f t="shared" si="10"/>
        <v>2.0345252774352653E-2</v>
      </c>
      <c r="K22" s="23">
        <f t="shared" si="11"/>
        <v>1.7575757575757574E-2</v>
      </c>
      <c r="L22" s="23">
        <f t="shared" si="12"/>
        <v>1.2828344532681736E-2</v>
      </c>
      <c r="M22" s="23">
        <f t="shared" si="13"/>
        <v>1.7660044150110375E-2</v>
      </c>
      <c r="N22" s="23">
        <f t="shared" si="14"/>
        <v>7.9590676520750435E-3</v>
      </c>
      <c r="O22" s="23">
        <f t="shared" si="15"/>
        <v>9.7982708933717581E-3</v>
      </c>
      <c r="P22" s="23">
        <f t="shared" si="16"/>
        <v>8.1081081081081086E-3</v>
      </c>
      <c r="Q22" s="23">
        <f t="shared" si="17"/>
        <v>2.0298507462686566E-2</v>
      </c>
      <c r="R22" s="23">
        <f t="shared" si="18"/>
        <v>2.001953125E-2</v>
      </c>
      <c r="S22" s="23">
        <f t="shared" si="19"/>
        <v>3.1659388646288207E-2</v>
      </c>
      <c r="T22" s="23">
        <f t="shared" si="20"/>
        <v>2.1264367816091954E-2</v>
      </c>
      <c r="U22" s="23">
        <f t="shared" si="21"/>
        <v>3.3199771036061823E-2</v>
      </c>
      <c r="V22" s="23">
        <f t="shared" si="22"/>
        <v>2.9428409734012451E-2</v>
      </c>
      <c r="W22" s="23">
        <f t="shared" si="23"/>
        <v>3.5967302452316073E-2</v>
      </c>
      <c r="X22" s="23">
        <f t="shared" si="24"/>
        <v>4.8648648648648651E-2</v>
      </c>
      <c r="Y22" s="23">
        <f t="shared" si="25"/>
        <v>3.7388392857142856E-2</v>
      </c>
      <c r="Z22" s="23">
        <f t="shared" si="26"/>
        <v>3.609701071630006E-2</v>
      </c>
      <c r="AA22" s="23">
        <f t="shared" si="27"/>
        <v>3.0668127053669222E-2</v>
      </c>
      <c r="AB22" s="23">
        <f t="shared" si="28"/>
        <v>3.5798122065727703E-2</v>
      </c>
      <c r="AC22" s="23">
        <f t="shared" si="29"/>
        <v>3.453689167974882E-2</v>
      </c>
      <c r="AD22" s="23">
        <f t="shared" si="30"/>
        <v>3.411633109619687E-2</v>
      </c>
      <c r="AE22" s="23">
        <f t="shared" si="31"/>
        <v>4.3524416135881101E-2</v>
      </c>
      <c r="AF22" s="23">
        <f t="shared" si="32"/>
        <v>4.5553145336225599E-2</v>
      </c>
      <c r="AG22" s="23">
        <f t="shared" si="33"/>
        <v>3.1926406926406928E-2</v>
      </c>
      <c r="AH22" s="23">
        <f t="shared" si="34"/>
        <v>4.0404040404040407E-2</v>
      </c>
      <c r="AI22" s="23">
        <f t="shared" si="39"/>
        <v>4.2730588848358522E-2</v>
      </c>
      <c r="AJ22" s="23">
        <f t="shared" si="40"/>
        <v>4.4624746450304259E-2</v>
      </c>
      <c r="AK22" s="23">
        <f t="shared" si="41"/>
        <v>4.878048780487805E-2</v>
      </c>
      <c r="AL22" s="23">
        <f t="shared" si="42"/>
        <v>4.6338672768878722E-2</v>
      </c>
      <c r="AM22" s="23">
        <f t="shared" si="35"/>
        <v>4.4344473007712083E-2</v>
      </c>
      <c r="AN22" s="23">
        <f t="shared" si="43"/>
        <v>4.5338441890166031E-2</v>
      </c>
      <c r="AO22" s="23">
        <f t="shared" si="44"/>
        <v>2.922077922077922E-2</v>
      </c>
      <c r="AP22" s="23">
        <f t="shared" si="36"/>
        <v>4.8153034300791556E-2</v>
      </c>
      <c r="AQ22" s="23">
        <f t="shared" si="37"/>
        <v>3.4700315457413249E-2</v>
      </c>
      <c r="AR22" s="23">
        <f t="shared" si="38"/>
        <v>1.8124507486209612E-2</v>
      </c>
      <c r="AS22" s="23">
        <f>AS13/$AS$15</f>
        <v>5.8260869565217394E-2</v>
      </c>
      <c r="AT22" s="23">
        <f>AT13/$AT$15</f>
        <v>5.8562555456965391E-2</v>
      </c>
      <c r="AU22" s="23">
        <f t="shared" si="45"/>
        <v>6.0037523452157598E-2</v>
      </c>
      <c r="AV22" s="11"/>
    </row>
    <row r="23" spans="1:48" x14ac:dyDescent="0.25">
      <c r="A23" s="9"/>
      <c r="B23" s="1" t="s">
        <v>9</v>
      </c>
      <c r="D23" s="23">
        <f t="shared" si="4"/>
        <v>6.6934404283801874E-3</v>
      </c>
      <c r="E23" s="23">
        <f t="shared" si="5"/>
        <v>6.090808416389812E-3</v>
      </c>
      <c r="F23" s="23">
        <f t="shared" si="6"/>
        <v>2.9239766081871343E-3</v>
      </c>
      <c r="G23" s="23">
        <f t="shared" si="7"/>
        <v>5.9808612440191385E-4</v>
      </c>
      <c r="H23" s="23">
        <f t="shared" si="8"/>
        <v>6.3492063492063492E-4</v>
      </c>
      <c r="I23" s="23">
        <f t="shared" si="9"/>
        <v>4.623513870541612E-3</v>
      </c>
      <c r="J23" s="23">
        <f t="shared" si="10"/>
        <v>4.9321824907521579E-3</v>
      </c>
      <c r="K23" s="23">
        <f t="shared" si="11"/>
        <v>1.2121212121212121E-3</v>
      </c>
      <c r="L23" s="23">
        <f t="shared" si="12"/>
        <v>6.1087354917532073E-4</v>
      </c>
      <c r="M23" s="23">
        <f t="shared" si="13"/>
        <v>8.8300220750551876E-3</v>
      </c>
      <c r="N23" s="23">
        <f t="shared" si="14"/>
        <v>7.390562819783968E-3</v>
      </c>
      <c r="O23" s="23">
        <f t="shared" si="15"/>
        <v>5.1873198847262247E-3</v>
      </c>
      <c r="P23" s="23">
        <f t="shared" si="16"/>
        <v>6.7567567567567571E-3</v>
      </c>
      <c r="Q23" s="23">
        <f t="shared" si="17"/>
        <v>1.0746268656716417E-2</v>
      </c>
      <c r="R23" s="23">
        <f t="shared" si="18"/>
        <v>2.24609375E-2</v>
      </c>
      <c r="S23" s="23">
        <f t="shared" si="19"/>
        <v>7.0960698689956333E-3</v>
      </c>
      <c r="T23" s="23">
        <f t="shared" si="20"/>
        <v>1.0344827586206896E-2</v>
      </c>
      <c r="U23" s="23">
        <f t="shared" si="21"/>
        <v>5.1516886090440753E-3</v>
      </c>
      <c r="V23" s="23">
        <f t="shared" si="22"/>
        <v>7.9230333899264292E-3</v>
      </c>
      <c r="W23" s="23">
        <f t="shared" si="23"/>
        <v>6.5395095367847414E-3</v>
      </c>
      <c r="X23" s="23">
        <f t="shared" si="24"/>
        <v>5.4054054054054057E-3</v>
      </c>
      <c r="Y23" s="23">
        <f t="shared" si="25"/>
        <v>1.3392857142857142E-2</v>
      </c>
      <c r="Z23" s="23">
        <f t="shared" si="26"/>
        <v>8.4602368866328256E-3</v>
      </c>
      <c r="AA23" s="23">
        <f t="shared" si="27"/>
        <v>1.1500547645125958E-2</v>
      </c>
      <c r="AB23" s="23">
        <f t="shared" si="28"/>
        <v>8.8028169014084511E-3</v>
      </c>
      <c r="AC23" s="23">
        <f t="shared" si="29"/>
        <v>1.674515960230246E-2</v>
      </c>
      <c r="AD23" s="23">
        <f t="shared" si="30"/>
        <v>1.8456375838926176E-2</v>
      </c>
      <c r="AE23" s="23">
        <f t="shared" si="31"/>
        <v>1.9108280254777069E-2</v>
      </c>
      <c r="AF23" s="23">
        <f t="shared" si="32"/>
        <v>2.0065075921908895E-2</v>
      </c>
      <c r="AG23" s="23">
        <f t="shared" si="33"/>
        <v>2.976190476190476E-2</v>
      </c>
      <c r="AH23" s="23">
        <f t="shared" si="34"/>
        <v>1.0101010101010102E-2</v>
      </c>
      <c r="AI23" s="23">
        <f t="shared" si="39"/>
        <v>2.0844189682126106E-3</v>
      </c>
      <c r="AJ23" s="23">
        <f t="shared" si="40"/>
        <v>1.0141987829614604E-3</v>
      </c>
      <c r="AK23" s="23">
        <f t="shared" si="41"/>
        <v>1.1086474501108647E-3</v>
      </c>
      <c r="AL23" s="23">
        <f t="shared" si="42"/>
        <v>1.1441647597254005E-3</v>
      </c>
      <c r="AM23" s="23">
        <f t="shared" si="35"/>
        <v>1.9280205655526992E-3</v>
      </c>
      <c r="AN23" s="23">
        <f t="shared" si="43"/>
        <v>0</v>
      </c>
      <c r="AO23" s="23">
        <f t="shared" si="44"/>
        <v>0</v>
      </c>
      <c r="AP23" s="23">
        <f t="shared" si="36"/>
        <v>0</v>
      </c>
      <c r="AQ23" s="23">
        <f t="shared" si="37"/>
        <v>0</v>
      </c>
      <c r="AR23" s="23">
        <f t="shared" si="38"/>
        <v>0</v>
      </c>
      <c r="AS23" s="23">
        <f>AS14/$AS$15</f>
        <v>0</v>
      </c>
      <c r="AT23" s="23">
        <f>AT14/$AT$15</f>
        <v>0</v>
      </c>
      <c r="AU23" s="23">
        <f t="shared" si="45"/>
        <v>0</v>
      </c>
      <c r="AV23" s="11"/>
    </row>
    <row r="24" spans="1:48" ht="12" thickBot="1" x14ac:dyDescent="0.3">
      <c r="A24" s="9"/>
      <c r="B24" s="1" t="s">
        <v>0</v>
      </c>
      <c r="D24" s="24">
        <f t="shared" si="4"/>
        <v>1</v>
      </c>
      <c r="E24" s="24">
        <f t="shared" si="5"/>
        <v>1</v>
      </c>
      <c r="F24" s="24">
        <f t="shared" si="6"/>
        <v>1</v>
      </c>
      <c r="G24" s="24">
        <f t="shared" si="7"/>
        <v>1</v>
      </c>
      <c r="H24" s="24">
        <f t="shared" si="8"/>
        <v>1</v>
      </c>
      <c r="I24" s="24">
        <f t="shared" si="9"/>
        <v>1</v>
      </c>
      <c r="J24" s="24">
        <f t="shared" si="10"/>
        <v>1</v>
      </c>
      <c r="K24" s="24">
        <f t="shared" si="11"/>
        <v>1</v>
      </c>
      <c r="L24" s="24">
        <f t="shared" si="12"/>
        <v>1</v>
      </c>
      <c r="M24" s="24">
        <f t="shared" si="13"/>
        <v>1</v>
      </c>
      <c r="N24" s="24">
        <f t="shared" si="14"/>
        <v>1</v>
      </c>
      <c r="O24" s="24">
        <f t="shared" si="15"/>
        <v>1</v>
      </c>
      <c r="P24" s="24">
        <f t="shared" si="16"/>
        <v>1</v>
      </c>
      <c r="Q24" s="24">
        <f t="shared" si="17"/>
        <v>1</v>
      </c>
      <c r="R24" s="24">
        <f t="shared" si="18"/>
        <v>1</v>
      </c>
      <c r="S24" s="24">
        <f t="shared" si="19"/>
        <v>1</v>
      </c>
      <c r="T24" s="24">
        <f t="shared" si="20"/>
        <v>1</v>
      </c>
      <c r="U24" s="24">
        <f t="shared" si="21"/>
        <v>1</v>
      </c>
      <c r="V24" s="24">
        <f t="shared" si="22"/>
        <v>1</v>
      </c>
      <c r="W24" s="24">
        <f t="shared" si="23"/>
        <v>1</v>
      </c>
      <c r="X24" s="24">
        <f t="shared" si="24"/>
        <v>1</v>
      </c>
      <c r="Y24" s="24">
        <f t="shared" si="25"/>
        <v>1</v>
      </c>
      <c r="Z24" s="24">
        <f t="shared" si="26"/>
        <v>1</v>
      </c>
      <c r="AA24" s="24">
        <f t="shared" si="27"/>
        <v>1</v>
      </c>
      <c r="AB24" s="24">
        <f t="shared" si="28"/>
        <v>1</v>
      </c>
      <c r="AC24" s="24">
        <f t="shared" si="29"/>
        <v>1</v>
      </c>
      <c r="AD24" s="24">
        <f t="shared" si="30"/>
        <v>1</v>
      </c>
      <c r="AE24" s="24">
        <f t="shared" si="31"/>
        <v>1</v>
      </c>
      <c r="AF24" s="24">
        <f t="shared" si="32"/>
        <v>1</v>
      </c>
      <c r="AG24" s="24">
        <f t="shared" si="33"/>
        <v>1</v>
      </c>
      <c r="AH24" s="24">
        <f t="shared" si="34"/>
        <v>1</v>
      </c>
      <c r="AI24" s="24">
        <f t="shared" si="39"/>
        <v>1</v>
      </c>
      <c r="AJ24" s="24">
        <f t="shared" si="40"/>
        <v>1</v>
      </c>
      <c r="AK24" s="24">
        <f t="shared" si="41"/>
        <v>1</v>
      </c>
      <c r="AL24" s="24">
        <f t="shared" si="42"/>
        <v>1</v>
      </c>
      <c r="AM24" s="24">
        <f t="shared" si="35"/>
        <v>1</v>
      </c>
      <c r="AN24" s="24">
        <f t="shared" si="43"/>
        <v>1</v>
      </c>
      <c r="AO24" s="24">
        <f t="shared" si="44"/>
        <v>1</v>
      </c>
      <c r="AP24" s="24">
        <f t="shared" si="36"/>
        <v>1</v>
      </c>
      <c r="AQ24" s="24">
        <f t="shared" si="37"/>
        <v>1</v>
      </c>
      <c r="AR24" s="24">
        <f t="shared" si="38"/>
        <v>1</v>
      </c>
      <c r="AS24" s="24">
        <f>AS15/$AS$15</f>
        <v>1</v>
      </c>
      <c r="AT24" s="24">
        <f>AT15/$AT$15</f>
        <v>1</v>
      </c>
      <c r="AU24" s="24">
        <f t="shared" si="45"/>
        <v>1</v>
      </c>
      <c r="AV24" s="11"/>
    </row>
    <row r="25" spans="1:48" ht="12" thickTop="1" x14ac:dyDescent="0.25">
      <c r="A25" s="9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1"/>
    </row>
    <row r="26" spans="1:48" x14ac:dyDescent="0.25">
      <c r="A26" s="9"/>
      <c r="AV26" s="11"/>
    </row>
    <row r="27" spans="1:48" x14ac:dyDescent="0.25">
      <c r="A27" s="9"/>
      <c r="B27" s="1" t="s">
        <v>11</v>
      </c>
      <c r="AV27" s="11"/>
    </row>
    <row r="28" spans="1:48" x14ac:dyDescent="0.25">
      <c r="A28" s="9"/>
      <c r="AV28" s="11"/>
    </row>
    <row r="29" spans="1:48" x14ac:dyDescent="0.25">
      <c r="A29" s="9"/>
      <c r="AV29" s="11"/>
    </row>
    <row r="30" spans="1:48" x14ac:dyDescent="0.25">
      <c r="A30" s="9"/>
      <c r="AV30" s="11"/>
    </row>
    <row r="31" spans="1:48" x14ac:dyDescent="0.25">
      <c r="A31" s="9"/>
      <c r="AV31" s="11"/>
    </row>
    <row r="32" spans="1:48" x14ac:dyDescent="0.25">
      <c r="A32" s="9"/>
      <c r="AV32" s="11"/>
    </row>
    <row r="33" spans="1:48" x14ac:dyDescent="0.25">
      <c r="A33" s="9"/>
      <c r="AV33" s="11"/>
    </row>
    <row r="34" spans="1:48" x14ac:dyDescent="0.25">
      <c r="A34" s="9"/>
      <c r="AV34" s="11"/>
    </row>
    <row r="35" spans="1:48" x14ac:dyDescent="0.25">
      <c r="A35" s="9"/>
      <c r="AV35" s="11"/>
    </row>
    <row r="36" spans="1:48" x14ac:dyDescent="0.25">
      <c r="A36" s="9"/>
      <c r="AV36" s="11"/>
    </row>
    <row r="37" spans="1:48" x14ac:dyDescent="0.25">
      <c r="A37" s="9"/>
      <c r="AV37" s="11"/>
    </row>
    <row r="38" spans="1:48" x14ac:dyDescent="0.25">
      <c r="A38" s="9"/>
      <c r="AV38" s="11"/>
    </row>
    <row r="39" spans="1:48" x14ac:dyDescent="0.25">
      <c r="A39" s="9"/>
      <c r="AV39" s="11"/>
    </row>
    <row r="40" spans="1:48" x14ac:dyDescent="0.25">
      <c r="A40" s="9"/>
      <c r="AV40" s="11"/>
    </row>
    <row r="41" spans="1:48" x14ac:dyDescent="0.25">
      <c r="A41" s="9"/>
      <c r="AV41" s="11"/>
    </row>
    <row r="42" spans="1:48" x14ac:dyDescent="0.25">
      <c r="A42" s="9"/>
      <c r="AV42" s="11"/>
    </row>
    <row r="43" spans="1:48" x14ac:dyDescent="0.25">
      <c r="A43" s="9"/>
      <c r="AV43" s="11"/>
    </row>
    <row r="44" spans="1:48" x14ac:dyDescent="0.25">
      <c r="A44" s="9"/>
      <c r="AV44" s="11"/>
    </row>
    <row r="45" spans="1:48" x14ac:dyDescent="0.25">
      <c r="A45" s="9"/>
      <c r="AV45" s="11"/>
    </row>
    <row r="46" spans="1:48" x14ac:dyDescent="0.25">
      <c r="A46" s="9"/>
      <c r="AV46" s="11"/>
    </row>
    <row r="47" spans="1:48" x14ac:dyDescent="0.25">
      <c r="A47" s="9"/>
      <c r="AV47" s="11"/>
    </row>
    <row r="48" spans="1:48" x14ac:dyDescent="0.25">
      <c r="A48" s="9"/>
      <c r="AV48" s="11"/>
    </row>
    <row r="49" spans="1:48" x14ac:dyDescent="0.25">
      <c r="A49" s="9"/>
      <c r="AV49" s="11"/>
    </row>
    <row r="50" spans="1:48" x14ac:dyDescent="0.25">
      <c r="A50" s="9"/>
      <c r="AV50" s="11"/>
    </row>
    <row r="51" spans="1:48" x14ac:dyDescent="0.25">
      <c r="A51" s="9"/>
      <c r="AV51" s="11"/>
    </row>
    <row r="52" spans="1:48" x14ac:dyDescent="0.25">
      <c r="A52" s="9"/>
      <c r="AV52" s="11"/>
    </row>
    <row r="53" spans="1:48" x14ac:dyDescent="0.25">
      <c r="A53" s="9"/>
      <c r="AV53" s="11"/>
    </row>
    <row r="54" spans="1:48" x14ac:dyDescent="0.25">
      <c r="A54" s="9"/>
      <c r="AV54" s="11"/>
    </row>
    <row r="55" spans="1:48" x14ac:dyDescent="0.25">
      <c r="A55" s="1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15"/>
    </row>
  </sheetData>
  <phoneticPr fontId="0" type="noConversion"/>
  <printOptions horizontalCentered="1" gridLinesSet="0"/>
  <pageMargins left="0.25" right="0.25" top="0.5" bottom="0.5" header="0" footer="0.22"/>
  <pageSetup scale="97" orientation="portrait" horizontalDpi="1200" verticalDpi="1200" r:id="rId1"/>
  <headerFooter alignWithMargins="0">
    <oddFooter>&amp;L&amp;"Times New Roman,Regular"&amp;8UMSL Fact Book&amp;C&amp;"Times New Roman,Regular"&amp;8&amp;A&amp;R&amp;"Times New Roman,Regular"&amp;8Last Updated Fall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fall_new_transfer_students</vt:lpstr>
      <vt:lpstr>fall_new_transfer_students!Print_Area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AnanthaSaiKumar Dasari</cp:lastModifiedBy>
  <cp:lastPrinted>2021-11-19T19:51:39Z</cp:lastPrinted>
  <dcterms:created xsi:type="dcterms:W3CDTF">1999-01-19T21:00:49Z</dcterms:created>
  <dcterms:modified xsi:type="dcterms:W3CDTF">2023-11-28T17:39:51Z</dcterms:modified>
</cp:coreProperties>
</file>